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221"/>
  <workbookPr showInkAnnotation="0" autoCompressPictures="0"/>
  <bookViews>
    <workbookView xWindow="0" yWindow="0" windowWidth="25600" windowHeight="16060" tabRatio="500" activeTab="2"/>
  </bookViews>
  <sheets>
    <sheet name="table sheets" sheetId="1" r:id="rId1"/>
    <sheet name="potatoes" sheetId="2" r:id="rId2"/>
    <sheet name="Questionnaires" sheetId="3" r:id="rId3"/>
  </sheets>
  <definedNames>
    <definedName name="_xlnm.Print_Titles" localSheetId="2">Questionnaires!$1:$1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57" i="1" l="1"/>
  <c r="D56" i="1"/>
  <c r="D55" i="1"/>
  <c r="D54" i="1"/>
  <c r="D53" i="1"/>
  <c r="D52" i="1"/>
  <c r="H51" i="1"/>
  <c r="F51" i="1"/>
  <c r="D51" i="1"/>
  <c r="D50" i="1"/>
  <c r="D49" i="1"/>
  <c r="D48" i="1"/>
  <c r="D47" i="1"/>
  <c r="F46" i="1"/>
  <c r="D46" i="1"/>
  <c r="D45" i="1"/>
  <c r="D44" i="1"/>
  <c r="D43" i="1"/>
  <c r="D42" i="1"/>
  <c r="D41" i="1"/>
  <c r="D40" i="1"/>
  <c r="D39" i="1"/>
  <c r="D38" i="1"/>
  <c r="D37" i="1"/>
  <c r="D36" i="1"/>
  <c r="D35" i="1"/>
  <c r="D34" i="1"/>
  <c r="D33" i="1"/>
  <c r="D32" i="1"/>
  <c r="D31" i="1"/>
  <c r="F30" i="1"/>
  <c r="D30" i="1"/>
  <c r="D29" i="1"/>
  <c r="H28" i="1"/>
  <c r="F28" i="1"/>
  <c r="D28" i="1"/>
  <c r="D27" i="1"/>
  <c r="D26" i="1"/>
  <c r="D25" i="1"/>
  <c r="D24" i="1"/>
  <c r="D23" i="1"/>
  <c r="D22" i="1"/>
  <c r="D21" i="1"/>
  <c r="D20" i="1"/>
  <c r="D19" i="1"/>
  <c r="D18" i="1"/>
  <c r="F17" i="1"/>
  <c r="D17" i="1"/>
  <c r="D16" i="1"/>
  <c r="D15" i="1"/>
  <c r="D14" i="1"/>
  <c r="D13" i="1"/>
  <c r="F12" i="1"/>
  <c r="D12" i="1"/>
  <c r="D11" i="1"/>
  <c r="D10" i="1"/>
  <c r="D9" i="1"/>
  <c r="D8" i="1"/>
  <c r="D7" i="1"/>
  <c r="D6" i="1"/>
  <c r="D5" i="1"/>
  <c r="D4" i="1"/>
  <c r="D3" i="1"/>
  <c r="D2" i="1"/>
</calcChain>
</file>

<file path=xl/sharedStrings.xml><?xml version="1.0" encoding="utf-8"?>
<sst xmlns="http://schemas.openxmlformats.org/spreadsheetml/2006/main" count="381" uniqueCount="316">
  <si>
    <t>Absinthe</t>
  </si>
  <si>
    <t>Open Pollinated</t>
  </si>
  <si>
    <t>Medium to large irregularly shaped beefsteaks that are pale green when ripe, clear skin. May have amber or pinkish blush at the bottom end. Delicious flavor, nice buttery texture. Indeterminate. Mid season.</t>
  </si>
  <si>
    <t>Arkansas Traveler</t>
  </si>
  <si>
    <t>Heirloom</t>
  </si>
  <si>
    <t>Pink. Known for its ability to produce fruit in hot weather! Medium sized flavorful fruit. Tolerates heat, humidity, and drought well. Indeterminate. 85 days.</t>
  </si>
  <si>
    <t>Barry's Crazy Cherry</t>
  </si>
  <si>
    <t>Cherry</t>
  </si>
  <si>
    <t>Huge clusters of pale yellow, oval shaped cherry tomatoes. Very good, sweet flavor. Huge harvest potential. New Release Fall 2014</t>
  </si>
  <si>
    <t>Basrawya</t>
  </si>
  <si>
    <t>Beautiful, round-globe fruit that have a delicious tomato flavor and are quite smooth and perfect looking. From Iraq and seem to be adapted well to hot weather. Indeterminate. 75 days.</t>
  </si>
  <si>
    <t>Beduin</t>
  </si>
  <si>
    <t>Deep, dark brick color, pear shaped and weigh 3-6 ounces. Meaty and rich, perfect for anning or fresh eating. Distinctive and well worth growing. Indeterminate. 75 days.</t>
  </si>
  <si>
    <t>Black and Brown Boar</t>
  </si>
  <si>
    <t>Prominent brown and green stripes. 4-12oz and have a nice, acid flavor. Eye-catching and fun to grow. Excellent yields. Indeterminate. 78 days.</t>
  </si>
  <si>
    <t>Black Cherry</t>
  </si>
  <si>
    <t>Dark fruit, sweet and complex. An outstanding and sharp tasting cherry with deep mahogany coloring. Indeterminate. 65 days.</t>
  </si>
  <si>
    <t>Black Krim</t>
  </si>
  <si>
    <t>Flattened 4-5" globes with dark greenish-black shoulders. Likes hot weather. Rich complex flavor, sweet-tasting fruit. Indeterminate. 75 - 90 days.</t>
  </si>
  <si>
    <t>Bloody Butcher</t>
  </si>
  <si>
    <t>Very early producing tomato variety. Potato-leaf plants that yield copious amounts of 2", 4 oz, fruits that are deep-red color, inside and out. A good canning tomato. Indeterminate. 54 days.</t>
  </si>
  <si>
    <t>Blue Beauty</t>
  </si>
  <si>
    <t>Medium to large fruit, 4-8oz. Meaty pink beefsteak with a lovely dark blue anthocyanin top. Sunburn and crack resistant. Very good flavor. Indeterminate. 75 days.</t>
  </si>
  <si>
    <t>Brandy Boy</t>
  </si>
  <si>
    <t>Hybrid</t>
  </si>
  <si>
    <t>Produces large pink fruits up to 5-1/2" across. The fruits ripen evenly, and share Brandywine's soft heirloom texture, thin skin and exceptional tangy-sweet taste. Indeterminate. 75 days.</t>
  </si>
  <si>
    <t>Brandywine Red Landis Valley</t>
  </si>
  <si>
    <t>Produces medium-sized, 8 to 12 oz. round, smooth red, juicy fruit. This is a different strain than regular Brandywine Red. High yields. Indeterminate. 78 days.</t>
  </si>
  <si>
    <t>Cappuccino</t>
  </si>
  <si>
    <t>Dark brown-red cherry tomato with a very good flavor and an exotic look. Flesh is also dark brown/red in color. Indeterminate. 60-65 days.</t>
  </si>
  <si>
    <t>Celebrity</t>
  </si>
  <si>
    <t>Chef’s Choice</t>
  </si>
  <si>
    <t>Cherokee Purple</t>
  </si>
  <si>
    <t>Dusky rose, purple fruit, large 10-12 oz, heavy producer. Very popular tomato from Tennessee. Sweet rich flavor. Indeterminate. 80 days.</t>
  </si>
  <si>
    <t>Costoluto Genovese</t>
  </si>
  <si>
    <t>Deep red, juicy tomato. Italian heirloom. Large, deeply ribbed fruit, full flavor. Does well in hot weather. Indeterminate. 78 days.</t>
  </si>
  <si>
    <t>Cream Sausage</t>
  </si>
  <si>
    <t>Paste</t>
  </si>
  <si>
    <t>This is a terrific, yet unusual tomato. The creamy-yellow fruit are elongated, with a nicely sweet flavor. Determinate. 73 days.</t>
  </si>
  <si>
    <t>Faribo Goldheart</t>
  </si>
  <si>
    <t>Orange globular. 3 inch, perfectly shaped tomatoes. Delicious nutty taste. Pretty in salsas. Indeterminate. 81 days.</t>
  </si>
  <si>
    <t>Flamme</t>
  </si>
  <si>
    <t>Orange salad tomato. French heirloom. Very juicy with sweet flavor. 2 - 3 oz, very productive and tasty tomato. Indeterminate. 70 days.</t>
  </si>
  <si>
    <t>Gary O Sena</t>
  </si>
  <si>
    <t>Potato leaf. A heavy producer of 12-20 oz black fruit with rich black tomato flavor. A cross between Brandywine and Cherokee Purple. Indeterminate. 75 days.</t>
  </si>
  <si>
    <t>Green Zebra</t>
  </si>
  <si>
    <t>Two tone green, small fruits (3 oz), sweet yet zingy fruit. Pretty in salads. Indeterminate. 75 days.</t>
  </si>
  <si>
    <t>Heinz 1350</t>
  </si>
  <si>
    <t>Plant produces good yields of 6 oz red tomatoes. A perfect canning variety. Bright red color and crack resistant. Determinate. 80 days.</t>
  </si>
  <si>
    <t>Helsing Junction Blues</t>
  </si>
  <si>
    <t>Large, 3/4", round dark blue to purple cherry tomatoes. Produces heavy loads of blue/black tomatoes that have a distinct acidic tang to the sweetness. Harvest these cherry tomatoes when fruit is dark blue. Indeterminate. 69 days.</t>
  </si>
  <si>
    <t>Iditarod Red</t>
  </si>
  <si>
    <t>Container</t>
  </si>
  <si>
    <t>One of the four 2012 releases by the Dwarf Tomato Project. A heavy producer of red, salad sized tomatoes. Indeterminate. 70 days.</t>
  </si>
  <si>
    <t>Italian Gold</t>
  </si>
  <si>
    <t>Deep gold. Heirloom. Very productive paste tomato (6 oz). Makes great sauce. Indeterminate. 80 days.</t>
  </si>
  <si>
    <t>J.D.'s Special C-Tex</t>
  </si>
  <si>
    <t>Believed to be from Conroe, Texas. Superb flavor, 8-14oz dark pink fruits with gray-purple shoulders. Indeterminate. 82 days.</t>
  </si>
  <si>
    <t>Jersey Boy</t>
  </si>
  <si>
    <t>Hybrid of Brandywine and Rutgers. Rich color, sweet-sour tang. Good yield and performance. Indeterminate. 75 days.</t>
  </si>
  <si>
    <t>Jubilee</t>
  </si>
  <si>
    <t>Plant produces high yields of golden-yellow tomatoes. Excellent for making tomato juice and canning. Also good in salads and cooking. A low acid variety. Indeterminate. 72 days.</t>
  </si>
  <si>
    <t>Juliet</t>
  </si>
  <si>
    <t>Red, 1oz fruit, shaped like grape or elongated plum. Full tomato flavor, high yields. Indeterminate. 60 days.</t>
  </si>
  <si>
    <t>KC-146</t>
  </si>
  <si>
    <t>Regular leafed with heavy production of medium sized red, mostly round fruit. Indeterminate. 75 days.</t>
  </si>
  <si>
    <t>Large Red Cherry</t>
  </si>
  <si>
    <t>A very old type, tried and true. Extremely productive, up to two inches. Full flavor for canning and eating fresh. Indeterminate. 75-80 days.</t>
  </si>
  <si>
    <t>Lemon Boy</t>
  </si>
  <si>
    <t>Yellow, not golden. Vigorous plants produce large harvests of sweet but tangy tomatoes. 8 oz fruit, easy to grow. Indeterminate. 72 days.</t>
  </si>
  <si>
    <t>Lime Green Salad</t>
  </si>
  <si>
    <t>Small lime green tomatoes that ripen further to amber. 3-5oz. Somewhat spicy. Good for containers since plants stay small yet provide a big harvest. Determinate. 58 days.</t>
  </si>
  <si>
    <t>Malachite Box</t>
  </si>
  <si>
    <t>Large plants produce good yields of 8-16 oz green fruits. Excellent flavor. Indeterminate. 75 days.</t>
  </si>
  <si>
    <t>Persimmon</t>
  </si>
  <si>
    <t>Persimmon-colored tomatoes weighing 12-16oz. Ripens from the blossom end to the softly dented light green shoulders. Sweet flavor. Indeterminate. 80 days.</t>
  </si>
  <si>
    <t>Pink Berkeley Tie Dye</t>
  </si>
  <si>
    <t>Unbelievable looks and flavor. Striped with port wine interior that ushed tomato flavor. Indeterminate. 78 days.</t>
  </si>
  <si>
    <t>Pink Furry Boar</t>
  </si>
  <si>
    <t>Round pink with creamy yellow stripes, matte skin, fuzzy. Great tomato flavor that is fairly rich and sweet. Good production. 2-4oz. Indeterminate. 75 days.</t>
  </si>
  <si>
    <t>Porter's Pride</t>
  </si>
  <si>
    <t>Red, heat tolerant tomato. Very productive, even in the Texas heat! Lots of round, 3 oz fruit with full tomato flavor, little cracking. Indeterminate. 70 days.</t>
  </si>
  <si>
    <t>Purple Calabash</t>
  </si>
  <si>
    <t>Medium sized fruit. Deep purple-burgandy color, with tinges of green. Flavor is ich. Plants produce extremely heavy yields of fruit, usually several hundred per plant. Indeterminate. 85 days.</t>
  </si>
  <si>
    <t>Red Furry Boar</t>
  </si>
  <si>
    <t>Compact bushy plants with dense foliage cover, high yields of round to slightly oblate red fruits with yellow stripes and fuzzy skin, bright red meaty flesh. 2-6oz. Indeterminate. 75 days.</t>
  </si>
  <si>
    <t>Rhodia</t>
  </si>
  <si>
    <t>Large Italian beefsteak, Costoluto type, regular leaf. Indeterminate. 72 days.</t>
  </si>
  <si>
    <t>Rutgers</t>
  </si>
  <si>
    <t>Large crops of crack-free, bright red 6 to 8 oz. tomatoes with delicious old-time taste. A favorite for canning because of its abundance, juiciness and deep red color. Determinate. 75 days.</t>
  </si>
  <si>
    <t>Santa Clara Canner</t>
  </si>
  <si>
    <t>Large harvests of smooth, flattened, intensely red tomatoes. 8-10oz and have a very good, rich and complex flavor. Indeterminate. 80 days.</t>
  </si>
  <si>
    <t>Siberian Tiger</t>
  </si>
  <si>
    <t>Produces medium-large beefsteaks are deep pink with dark purple patches and stripes of anthocyanin pigment. The flavor is mild and sweet. The plants are very productive. Indeterminate. 80 days.</t>
  </si>
  <si>
    <t>Sioux</t>
  </si>
  <si>
    <t>Originally released in 1944 by the U. of Nebraska. Incredible flavor and reliably large harvests even in hot weather. Round, red tomato. Indeterminate. 70 days.</t>
  </si>
  <si>
    <t>Spot Yellow</t>
  </si>
  <si>
    <t>Clusters of canary yellow, 3-5 oz. round fruit with rare and unusual spotting. Heavy producer, great taste, citrus notes. Indeterminate. 75 days.</t>
  </si>
  <si>
    <t>Strawberry Margarita</t>
  </si>
  <si>
    <t>Summer Cider</t>
  </si>
  <si>
    <t>Potato leaf plants. 9-18oz. Yellow-orange beefsteak fruit with very good flavor. Indeterminate. 85 days.</t>
  </si>
  <si>
    <t>Sun Gold</t>
  </si>
  <si>
    <t>Golden-orange fruits in large clusters. Great for snacking a week before full maturity, when it becomes very sweet and delicious. Indeterminate. 65 days.</t>
  </si>
  <si>
    <t>Super Sioux</t>
  </si>
  <si>
    <t>Perfect variety for hot and dry climates. Produces big sets of crack-free, thick-skinned, round, red fruit. On the tart side. Semi-determinate. 71 days.</t>
  </si>
  <si>
    <t>Texas Star</t>
  </si>
  <si>
    <t>From the grand state of Texas. 1-2 lb. yellow tomatoes with red striping inside and out and generally a reddish star on bottom end. Very sweet with well-balanced acid. Indeterminate. 85 days.</t>
  </si>
  <si>
    <t>Vorlon</t>
  </si>
  <si>
    <t>From Bulgaria. A stunning purple-black tomato with rich dark flesh. Smoky flavor. Indeterminate. Mid season.</t>
  </si>
  <si>
    <t>Wessel's Purple Pride</t>
  </si>
  <si>
    <t>Cross of Cherokee Purple and Green Sausage. Plants yield loads of longated purple paste-type tomatoes with excellent taste, 8-10 oz. Indeterminate. 75 days.</t>
  </si>
  <si>
    <t>Yellow Furry Boar</t>
  </si>
  <si>
    <t>Round, bright yellow with green stripes that turn gold. Matte skin, fuzzy. Extra sweet and gorgeous. 2-4 oz. Indeterminate. 75 days.</t>
  </si>
  <si>
    <t>Yellow Plum</t>
  </si>
  <si>
    <t>Clusters of plum shaped yellow fruit, 1-1/2 inches in diameter. Flavorful and excellent for preserves or salads. Indeterminate. 78 days.</t>
  </si>
  <si>
    <t>Red. Hybrid flavorful, large firm tomatoes, 8-12oz, strong vines, disease resistant. Good licing tomato. Determinate. 70 days.</t>
  </si>
  <si>
    <t>An outstanding beefsteak tomato ripening to red with faint blushes of pink and orange. Fruits weigh in up to 12-18 ounces. Indeterminate. 85 days.</t>
  </si>
  <si>
    <t>Name</t>
  </si>
  <si>
    <t>Description</t>
  </si>
  <si>
    <t>Category</t>
  </si>
  <si>
    <t>Taste</t>
  </si>
  <si>
    <t>n</t>
  </si>
  <si>
    <t>Texture</t>
  </si>
  <si>
    <t>Appearance</t>
  </si>
  <si>
    <t>Taste: lacks depth, watery &amp; sweet-sour, mild, watery (2);  Texture: good (3), OK (2), soft (2); Appearance: pretty, nice, great (2), ? (2)</t>
  </si>
  <si>
    <t>Taste: watery-sweet, no tart, very mild (3), kind of flat ; Texture: a bit mushy, mushy (3), OK (2), nice ; Appearance: very red &amp; even color, nice &amp; rich, nice shape, nice, good, very good</t>
  </si>
  <si>
    <t>Taste: lemony sweet, boring, sweet (4) ; Texture: good (3), firm (2) great (2); Appearance: lovely pale yellow, interesting, want to have, interesting</t>
  </si>
  <si>
    <t>Taste: boring, flavorless, little flavor; Texture:  slight[ly] mushy, soft inside, tough skin; Appearance: pale red=grocery store look</t>
  </si>
  <si>
    <t>Comments on Taste, Texture, &amp; Appearance</t>
  </si>
  <si>
    <t>How well did it do?</t>
  </si>
  <si>
    <t>heat tolerant, very productive</t>
  </si>
  <si>
    <t>Taste:  rich &amp; tasty, good depth but not too sweet, good flavor, but not overpowering, not as sweet as others, boring, OK (2); Texture:  meaty, OK (2), mushy, soft, tough skin; Appearance:great, beautiful dark red, beautiful red inside, good, OK</t>
  </si>
  <si>
    <t>Taste: good aftertaste, tart start with sweet after, blah, somewhat tart, complex flavor, the not overripe one is great, not bad; Texture: good (3), OK (2), soft (2); Appearance:  handsome, very pretty striations, very nice pretty, Christmas-y</t>
  </si>
  <si>
    <t>moderate yield</t>
  </si>
  <si>
    <t>Taste: tart but not deep, good flavor, nice flavor, medium acid flavor, sweet (2), yummy; Texture: firm (3), good crunch! (2),nice (2), good (4), crunchy ; Appearance: very consistent shape &amp; color, very attractive, good (3), pretty, attractive, very nice, hard to tell when ripe</t>
  </si>
  <si>
    <t>good producer, very good yield, crazy climber</t>
  </si>
  <si>
    <t>Taste: strong start, rather mild, mild, too watery ,sour, flat ; Texture:  firm, pleasant, good (5); Appearance: interesting, nice shape, good, pretty, great</t>
  </si>
  <si>
    <t>only a few tomatoes</t>
  </si>
  <si>
    <t>Taste: boring, tart (2), kind of flat, flat taste, watery; Texture: good (2), OK (3) ; Appearance: very consistent red, nice color, deep red, good, beautiful red</t>
  </si>
  <si>
    <t>Taste: nice balance, tasty! flavorful; Texture: nice firm juicy, tough skin , good, excellent (3); Appearance: pretty striation, OK (2), very attractivee, cute, pretty color</t>
  </si>
  <si>
    <t>grew fairly well</t>
  </si>
  <si>
    <t>Taste: love this-tart-sweet, Yum!, OK, sweet (2), good; Texture: good-juicy-firm,semi-firm; Appearance: beauty-heirloom look, belli, nice</t>
  </si>
  <si>
    <t>usually does well-but excess water did it in</t>
  </si>
  <si>
    <t>Taste:unnotable/regular, OK, ??? flat, bland; Texture:  OK (3), soft (2), mushy; Appearance: even red, low split, red, pretty, very good, classic tomato</t>
  </si>
  <si>
    <t>Taste:  OK-not sweet enough, too tart, good flavor; Texture:  good (2), OK (3), juicy; Appearance: pretty, very pretty, Christmas-y, attractive, red &amp; green</t>
  </si>
  <si>
    <t>grew well</t>
  </si>
  <si>
    <t>Taste:  slight acid, sour; Texture:  good (4), firm (2); Appearance: nice, great</t>
  </si>
  <si>
    <t>8-12 oz. fruit.  AAS winner, F1 75 days. Crack resistant, glowing orange tomatoes inside &amp; out</t>
  </si>
  <si>
    <t>Taste: good nice flavor; Texture: a bit mealy, soft (2), mealy, somewhat mealy (2); Appearance: gorgeous! OK (2), great orange, unusual</t>
  </si>
  <si>
    <t>Taste: sweet, good; Texture: tender-soft, mushy (2), mealy (slightly), OK; Appearance: belli, OK, handsome (2), beautiful, always nice, tastes better than it looks, good (2)</t>
  </si>
  <si>
    <t>8 huge fruit per plant</t>
  </si>
  <si>
    <t>Taste: tangy &amp; tasty, sour, very tomato taste, boring, slight tang, good, classic tomato; Texture: good (4), soft (2), mushy-mealy, mushy; Appearance: gorgeous!, good, pretty!, beautiful (2), great (2)</t>
  </si>
  <si>
    <t>Taste: nice tang, mild, tasty, low flavor (2); Texture: good, soft, mushy, OK (2); Appearance: beautiful color, nice color, light yellow, lovely color</t>
  </si>
  <si>
    <t>birds leave them alone</t>
  </si>
  <si>
    <t>Taste: good tang, slight acid, tangy, acidic, low-not distinguished, bland, tart/tangy; Texture: good (4), very good (3), OK; Appearance: good color, good, pretty (2), OK (2), great color, pretty</t>
  </si>
  <si>
    <t>Taste: different flavor, tangy, unique, good; Texture: good, great (3); Appearance: cute, nice (2), pretty, lovely, so pretty!</t>
  </si>
  <si>
    <t>more flavors than some others</t>
  </si>
  <si>
    <t>Taste: intriguing, not much taste (2), low flavor, flavorless ; Texture: good, soft, too soft, mushy; Appearance: good looking (2), pretty &amp; firm, nice colors</t>
  </si>
  <si>
    <t>Taste: interesting, tangy, not not sweet, tangy-good acid, rangy, sour w/o sweet, not as good as usual; Texture: good (2) mushy (2), OK, too crunchy skin, tough skin; Appearance: lovely, nice, good (2), pretty (3)</t>
  </si>
  <si>
    <t>Taste: classic, milk flavor but good, sweet tasting, sweet &amp; juicy, good (2), mild, generic tomato; Texture: good, a little watery, watery (2), OK, good-firm with juice, nice, firm  juicy, juicy; Appearance: classic modern, very nice , excellent, good, run of the mill, regular, consistent, classic (2)</t>
  </si>
  <si>
    <t>Taste: tangy, very different; Texture: good (4), tangy taste; Appearance: what a cutie, beautiful color, attractive, beautiful (2), nice looking</t>
  </si>
  <si>
    <t>fairly good production (2)</t>
  </si>
  <si>
    <t>Taste: bit tangy, not sweet, flat taste, blah; Texture: OK (3), meaty, soft (2); Appearance: OK (2), good (2), pale red, bright color</t>
  </si>
  <si>
    <t>Taste: flat taste, not much taste, flat, good paste, seems would cook to sweet; Texture: typical paste, not tasty raw, mushy, soft (5), OK (2), good; Appearance: wow! Pretty, beautiful, showy, great orange!, nice (2), beautiful good orange</t>
  </si>
  <si>
    <t>Taste: complex, but odd &amp; unusual=garlick finish; Texture: great texture, good texture (2), good &amp; juicy; Appearance: good looking, pretty green/red coloring, great, beautiful, pretty</t>
  </si>
  <si>
    <t>Taste: average, not sweet, very sweet, good acid, tangy, tangy &amp; good, nice balance, surprising sweet; Texture: good, OK-a little too soft (2), mushy, a little soft, OK, too soft (2); Appearance: it's a tomato, nice (3), very good, pretty, big!</t>
  </si>
  <si>
    <t>Taste: no depth (2), tart (2), good, soso, nice-not too tart or mild, tangy, like this!; Texture: good (5); Appearance: gorgeous color, good, excellent, beautiful bright yellow, beautiful, pretty</t>
  </si>
  <si>
    <t>Taste: mild flavor, good flavor, reliable, good; Texture: firm (3), good (3), very good-skin tough, great, firm &amp; consistent; Appearance: red-looks nice, very nice (2), excellent, terrific, nice &amp; classic, lovely, OK</t>
  </si>
  <si>
    <t>always a consistent performer, a must-have, prolific, good grower! Best as always, big plants-lots of fruit-got fall tomatoes 2 years ago</t>
  </si>
  <si>
    <t>Taste: nice flavor, nice tang, not as sweet, boring, very milk, OK; Texture: good (2), good-falls apart slightly, mushy (4); Appearance: pretty (2), pretty-even red, OK-some splitting, nice red, nice, classic</t>
  </si>
  <si>
    <t>Taste: juicy, nice tang, balance of tang/sweet, nice for this watery season, different flavors, strong, OK; Texture: skin tough (3), stays together, mushy (2), OK (3); Appearance: very good red, very pretty, good (3), really classic hot tomato red, consistent, pretty, nice (3)</t>
  </si>
  <si>
    <t>better flavor than full size</t>
  </si>
  <si>
    <t xml:space="preserve">Taste: lemony, good reliable; Texture: good (6), nice; Appearance: pretty (4), pretty yellow, great! nice </t>
  </si>
  <si>
    <t>Taste: average, nondescript, low &amp; watery, slightly tangy, tangy (2); Texture: good, watery (4), juicy, mushy &amp; watery; Appearance: great color, cool color, kiwi-looking! Pretty in &amp; out, good green, interesting, great</t>
  </si>
  <si>
    <t>Taste: no depth, earthy, watery, super mellow, not my type, boring; Texture: good (5), firm skin, juicy, water (3); Appearance: OK, so pretty, cool color, looks like a green pepper! Pretty green!, great green, rich, nice, pretty, beautiful</t>
  </si>
  <si>
    <t>Taste: slightly mushy, tangy (3), good-a little sour, different &amp; tart, tart!, nice &amp; tart; Texture: very little seeds (2), a little mushy but seed free, a little mushy, better than most, little soft, slight mush, too watery, agree [with] all above; Appearance: great orange (2), pretty orange green, pretty orange, nice deep yellow, good orange, pretty, nice (2)</t>
  </si>
  <si>
    <t>Taste: tangy, low flavor compared to look, good flavor-just a little too watery, good, does not live up to its appearance, so so; Texture: good, nice, seedy, watery, decent, OK, a little watery; Appearance: great looking, beautiful! Great, beautiful striping, psychedelic, gorgeous</t>
  </si>
  <si>
    <t>grew last year with better flavor &amp; texture, so-so production</t>
  </si>
  <si>
    <t>Taste: flat-neutral acid, watery &amp; low flavvor, watery (2), bit of tang, different OK, weird; Texture: meaty, OK (3), neat, watery (2), good; Appearance: streaks on skin, OK, cool streaks, looks like a peach (2), peachy, different &amp; lovely, pretty</t>
  </si>
  <si>
    <t xml:space="preserve">Taste: boring, OK, good standard tomato flaor; Texture: OK (3), balanced &amp; not too watery; Appearance: pale (2), lackluster, eh </t>
  </si>
  <si>
    <t>Taste: watery but nice, watery, rich flavor, tasty; Texture: good, seedy but good, seedy, contoured; Appearance: pretty, very pretty, beautiful, very attractive, cool color, don't like the color, nice-dark red, great looking</t>
  </si>
  <si>
    <t>Taste: slightly acid, low flavor, boring, too acid, OK; Texture: meaty, mealy (3), good, mushy; Appearance: looks like a peach, pretty (2), great, very pretty</t>
  </si>
  <si>
    <t>Taste: neutral-not acid, delicious, one of the best, a little thick skin, nutty tart, nutty-cuke overtones, good overall flavor, distinctive &amp; complex (2), might be a 4 in less rain, good; Texture: meaty, good-firm (2), good (5) very good (3), perfect for a burger!; Appearance: very good red, beautiful (2), big &amp; pretty, thick &amp; firm red, cool (2), an absolutely gorgeous fruit! vivacious, excellent, different</t>
  </si>
  <si>
    <t>lots of fruits very early</t>
  </si>
  <si>
    <t>Taste: right sweetness, neutral acid, nice flavor, very good, tart-sweet, tart; Texture: smooth (2), even, meaty, beefy, good (3), juicy-firm, a little watery; Appearance: good, right color/blemishes, great, very pretty, very nice, beautiful, fantastic!, gorgeous heirloom, nice, lovely</t>
  </si>
  <si>
    <t>Taste: consistent quiet (sic), watery, good flavlr, sour &amp; watery; Texture:varying texture-watery on the inside, nice, mushy (2), tough skin, mealy ; Appearance: beautiful red (2), very good, nice color, OK</t>
  </si>
  <si>
    <t>Taste: little, not much taste (2), kinda flat, sweet, not tart enough, watery; Texture: mushy (5), a little overripe, not mealy, great-juicy, nice; Appearance: dark, cool looking, interesting, beautiful (4), looks good,, great!, a beauty!</t>
  </si>
  <si>
    <t>Taste: tart (3), OK (2); Texture: sweet &amp; fun, good (2), OK (2), nice; Appearance: festive, good for salsa?!, good (2), OK (2)</t>
  </si>
  <si>
    <t>not too many, solid producer early</t>
  </si>
  <si>
    <t>Taste: tart fruity, nice (2), too mild, burst of flavor, surprise sweet; Texture: good integrity, thick skin, good (5), good &amp; juicy; Appearance: happy looking, pretty bright yellow! (2), happy, pretty yellow, lovely, pretty!, yellow</t>
  </si>
  <si>
    <t>Taste: flat neutral taste, a little overripe, neutral, pepper overtone, no flavor, flat; Texture: sin separates from insides, mushy (3), slightly mushy, bit mealy, mealy! (2) ; Appearance: pretty red! Good (2), pretty (2), great looking, classic, nice (2)</t>
  </si>
  <si>
    <t>Taste: balanced, nice, OK, potential to be great in a better year ; Texture: just right, squishy (2), beefy, good (2), decent, a little soft, a little watery; Appearance: beautiful-looks like a persimmon, cheerful bright orange (2), wonderful, gorgeous bright orange, beautiful (2), fantastic (2)</t>
  </si>
  <si>
    <t>I had low yield</t>
  </si>
  <si>
    <t>Taste: sweet (4), always good, sweet &amp; tangy, not best year but usually 5, good flavor, I like it. Yummy!; Texture: bursting, skin a little tough (2), skin is tough, good; Appearance: pretty &amp; bright!, beautiful orange color, lovely, cute, what everyone said, OK</t>
  </si>
  <si>
    <t>producer early, late &amp; often</t>
  </si>
  <si>
    <t>Taste: neutral acid , flat taste; Texture: too juicy, juicy, watery (2), good, nice, good &amp; juicy; Appearance: good, good-looks like a "real" tomato, bright red-large seeds, nice color, good red tomato, solid, nice red</t>
  </si>
  <si>
    <t>good yield, early &amp; consistent (so far)</t>
  </si>
  <si>
    <t>Taste: in a perfect year this would be excellent, weird aftertaste; Texture: good, firm juicy, firm; Appearance: beautiful! Pretty!</t>
  </si>
  <si>
    <t>low yield, got 6 from plant</t>
  </si>
  <si>
    <t>Taste:rich flavor, quiet ; Texture: too mushy (rain), falls apart (2), good-not mealy, firm mush; Appearance: green &amp; red-pretty, like the multicolor!, very nice, pretty</t>
  </si>
  <si>
    <t>Taste: sweet (3), aftertaste, good aftertaste,OK-sweet &amp; juicy, decent, sweet/juicy; Texture: good (2), meaty (5), mealy &amp; mushy; Appearance: so-so, not really purple, wow!, good, interesting, nice shape, very cool, pretty!</t>
  </si>
  <si>
    <t>Taste: sweet &amp; mild, intriguing flavor, different type of flavor, sour &amp; watery, watery; Texture: a little watery, good, seedy, medium; Appearance: bright yellow interesting seeds-very seedy, great color, pretty-not furry, attractive &amp; interesting, OK pale yellow, pretty</t>
  </si>
  <si>
    <t>Taste: mild-a little sweet, blah flavor, voring, no taste, OK, perfect for a salad; Texture: a little soft but good, good texture, bit mealy, mushy, soft, nice (2), good, excellent; Appearance: beautiful yellow (2), so bright &amp; pretty, great color, nice (2), pretty (2),nice color</t>
  </si>
  <si>
    <t>healthy, strong vines, high yeidl, pest resistant (birds)</t>
  </si>
  <si>
    <t>Name of potato</t>
  </si>
  <si>
    <t>source &amp; cost of seed</t>
  </si>
  <si>
    <t xml:space="preserve">when planted </t>
  </si>
  <si>
    <t>when harvested</t>
  </si>
  <si>
    <t>growing process</t>
  </si>
  <si>
    <t>yield</t>
  </si>
  <si>
    <t>general characteristics, taste, texture, etc.</t>
  </si>
  <si>
    <t>fingerling</t>
  </si>
  <si>
    <t>tractor supply; $5</t>
  </si>
  <si>
    <t>Feb. 14</t>
  </si>
  <si>
    <t>May 14-27</t>
  </si>
  <si>
    <t>very good! ~30 lbs over 15 feet</t>
  </si>
  <si>
    <t>yummy, fun to cook with</t>
  </si>
  <si>
    <t>banana fingering</t>
  </si>
  <si>
    <t>potatogarden.com</t>
  </si>
  <si>
    <t>trench with mulch layers</t>
  </si>
  <si>
    <t>20 or so per plant</t>
  </si>
  <si>
    <t>creamy, good for roasting</t>
  </si>
  <si>
    <t>French fingerlings</t>
  </si>
  <si>
    <t>Wheatsville Coop, $2?/pound</t>
  </si>
  <si>
    <t>later than recommended, early March</t>
  </si>
  <si>
    <t>just buried them ~6 inches deep</t>
  </si>
  <si>
    <t>8-10 lbs</t>
  </si>
  <si>
    <t>good flavor, texture somewhat between a red &amp; russet</t>
  </si>
  <si>
    <t>Ruby Garnet Fingerling</t>
  </si>
  <si>
    <t>Central Market Organic, approx, $3/lb</t>
  </si>
  <si>
    <t>Feb 1 (2 weeks earlier than I usually plant)</t>
  </si>
  <si>
    <t>May 1-7 (90-97 days)</t>
  </si>
  <si>
    <t>dense flesh, good fried, roasted, boiled, held shape well.  I have had 2 years of good luck planting these fingerlings.</t>
  </si>
  <si>
    <t>Peruvian Purples</t>
  </si>
  <si>
    <t>started strong and disappeared with May rains and floods</t>
  </si>
  <si>
    <t>LaSoda Red</t>
  </si>
  <si>
    <t>Buck Moore</t>
  </si>
  <si>
    <t>trench</t>
  </si>
  <si>
    <t>delicious</t>
  </si>
  <si>
    <t>Fingerling</t>
  </si>
  <si>
    <t>Whole Food</t>
  </si>
  <si>
    <t>1:5</t>
  </si>
  <si>
    <t>1:3</t>
  </si>
  <si>
    <t>Yukon Gold</t>
  </si>
  <si>
    <t>grocery, ~$2/lb</t>
  </si>
  <si>
    <t>trench, lots of compost</t>
  </si>
  <si>
    <t>nice potatoes, not many ~20 lbs in 15 ft</t>
  </si>
  <si>
    <t>yummy, buttery</t>
  </si>
  <si>
    <t>Central Market Organic, approx, $2/lb</t>
  </si>
  <si>
    <t>May 15 (105 days +/-)</t>
  </si>
  <si>
    <t>planted in trench, added more soil when growth hit 10-12", later added 6" leaves</t>
  </si>
  <si>
    <t>5-8 potatoes/whwhole seed potato, 1 potato made 13 potatoes!</t>
  </si>
  <si>
    <t>5-8 potatoes/start potato</t>
  </si>
  <si>
    <t>planted in trench, 6" soil, added more soil as growth hit 10-12", later added 6" leaves, planted whole potato</t>
  </si>
  <si>
    <t>some very large, a lot of medium size (between gold ball &amp; baseball size) and a few small size. No real sign of rot but I harvested before the floods.</t>
  </si>
  <si>
    <t>HEB organic</t>
  </si>
  <si>
    <t>$0.28/lb</t>
  </si>
  <si>
    <t>good</t>
  </si>
  <si>
    <t>good baking</t>
  </si>
  <si>
    <t>trench, compost, (thunder &amp; homemade), ~ 1 foot deep</t>
  </si>
  <si>
    <t>trench, compost, (thunder &amp; homemade)</t>
  </si>
  <si>
    <t>Purple peruvian</t>
  </si>
  <si>
    <t>Grocery, $3-5</t>
  </si>
  <si>
    <t>not many, ~10 lbs/ per 15 ft</t>
  </si>
  <si>
    <t>small, plants dried up so harvested, lots of tiny ones</t>
  </si>
  <si>
    <t>general comments</t>
  </si>
  <si>
    <t>which produced the most fruit?</t>
  </si>
  <si>
    <t>which is/are the healthiest?</t>
  </si>
  <si>
    <t>which tomatoes that were new to you this year would you plant again?</t>
  </si>
  <si>
    <t>your favorite today?</t>
  </si>
  <si>
    <t>other ones you liked &amp; why?</t>
  </si>
  <si>
    <t>how many tomato varieties do you grow?</t>
  </si>
  <si>
    <t>your favorite, and why?</t>
  </si>
  <si>
    <t>variety you would not grow again and why?</t>
  </si>
  <si>
    <t>way too many were reduced to soft watery messes</t>
  </si>
  <si>
    <t>an unknown cherry</t>
  </si>
  <si>
    <t>no standouts this year</t>
  </si>
  <si>
    <t>Heinz 1350-acid</t>
  </si>
  <si>
    <t>very good tasting event!</t>
  </si>
  <si>
    <t>Jersey Boy/Super Sioux</t>
  </si>
  <si>
    <t>I thought increased acidity was the predominant taste of the day.  Ones I like had lower acidity but still fruity</t>
  </si>
  <si>
    <t xml:space="preserve"> 8-10</t>
  </si>
  <si>
    <t>Carmelita, Carmello</t>
  </si>
  <si>
    <t>Sioux (1945 version), Basraya</t>
  </si>
  <si>
    <t>Basraya &amp; Carmelita-good taste, healthy, good output</t>
  </si>
  <si>
    <t>Russian-low output</t>
  </si>
  <si>
    <t>Texas Star-flavor, beauty,&amp; texture</t>
  </si>
  <si>
    <t>Summer Cider, Persimmon, Juliet, Spot Yellow, Purple Calabash, Rhodia, Flamme, Heinz 1350</t>
  </si>
  <si>
    <t>what a watered down year-nothing had that real pop</t>
  </si>
  <si>
    <t>about 10</t>
  </si>
  <si>
    <t>hands down: Lemon boy and Sungold Cherry</t>
  </si>
  <si>
    <t>Lemon Boy, Sungold</t>
  </si>
  <si>
    <t>Orange Banana, Cherokee Purple-flavor but low producer, Copia-elsewhere in Texas, can be excellent further south</t>
  </si>
  <si>
    <t>did not produce</t>
  </si>
  <si>
    <t>Chef's Choice</t>
  </si>
  <si>
    <t>Sun Gold-sweet</t>
  </si>
  <si>
    <t>all tomatoes are better than HEB!</t>
  </si>
  <si>
    <t>all cherries &amp; Carmelita</t>
  </si>
  <si>
    <t>Mortgage Lifter-no fruit</t>
  </si>
  <si>
    <t>Mortgage Lifter-see last question</t>
  </si>
  <si>
    <t>Sun Gold, Rhodia</t>
  </si>
  <si>
    <t>Black Cherry, Heinz 1350, Jubilee</t>
  </si>
  <si>
    <t xml:space="preserve"> 10-12</t>
  </si>
  <si>
    <t>Carmelita, Juliet, Celebrity</t>
  </si>
  <si>
    <t>Celebrity-consistent taste and production, dependable</t>
  </si>
  <si>
    <t>Rhodia, Brandy Boy, Carmelita</t>
  </si>
  <si>
    <t>Spot Yellow-flavor, Red Furry-appearance</t>
  </si>
  <si>
    <t>Malachite Box, Absinthe</t>
  </si>
  <si>
    <t>Perito Italian, Gianini</t>
  </si>
  <si>
    <t>Bear Creek, Absinthe, Bloody Butcher, Siberian Tiger, Strawberry Margarita, Blue Ridge Black, Black Early, Vorlon, Summer Cider</t>
  </si>
  <si>
    <t>Rhodia-very complex flavor</t>
  </si>
  <si>
    <t>Faribo Goldheart-good flavor</t>
  </si>
  <si>
    <t>Brown &amp; Black Boar</t>
  </si>
  <si>
    <t>Wessels Purple Pride-productive</t>
  </si>
  <si>
    <t>Blue  Beauty-firm, not too tart but fruity</t>
  </si>
  <si>
    <t>Celebrity-consistent, good quality, Heinz 1057-good balance, Lemon Boy, Rhodia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</si>
</sst>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b/>
      <sz val="12"/>
      <color theme="1"/>
      <name val="Verdana"/>
    </font>
    <font>
      <sz val="12"/>
      <color rgb="FF000000"/>
      <name val="Verdana"/>
    </font>
    <font>
      <b/>
      <sz val="10"/>
      <name val="Arial"/>
    </font>
    <font>
      <u/>
      <sz val="12"/>
      <color theme="10"/>
      <name val="Calibri"/>
      <family val="2"/>
      <scheme val="minor"/>
    </font>
    <font>
      <u/>
      <sz val="12"/>
      <color theme="1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Alignment="1">
      <alignment wrapText="1"/>
    </xf>
    <xf numFmtId="0" fontId="4" fillId="0" borderId="0" xfId="0" applyNumberFormat="1" applyFont="1" applyFill="1" applyAlignment="1">
      <alignment wrapText="1"/>
    </xf>
    <xf numFmtId="0" fontId="1" fillId="0" borderId="0" xfId="0" applyFont="1" applyAlignment="1">
      <alignment vertical="center"/>
    </xf>
    <xf numFmtId="2" fontId="3" fillId="0" borderId="0" xfId="0" applyNumberFormat="1" applyFont="1" applyAlignment="1">
      <alignment horizontal="center" vertical="center"/>
    </xf>
    <xf numFmtId="2"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2"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NumberFormat="1" applyFont="1" applyFill="1" applyAlignment="1">
      <alignment vertical="center" wrapText="1"/>
    </xf>
    <xf numFmtId="0" fontId="0" fillId="0" borderId="0" xfId="0" applyAlignment="1">
      <alignment vertical="center" wrapText="1"/>
    </xf>
    <xf numFmtId="16" fontId="0" fillId="0" borderId="0" xfId="0" applyNumberFormat="1" applyAlignment="1">
      <alignment wrapText="1"/>
    </xf>
    <xf numFmtId="49" fontId="0" fillId="0" borderId="0" xfId="0" applyNumberFormat="1" applyAlignment="1">
      <alignment wrapText="1"/>
    </xf>
    <xf numFmtId="0" fontId="0" fillId="0" borderId="0" xfId="0" applyNumberFormat="1" applyAlignment="1">
      <alignmen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opLeftCell="A52" workbookViewId="0">
      <pane xSplit="1" topLeftCell="C1" activePane="topRight" state="frozen"/>
      <selection pane="topRight" activeCell="J58" sqref="J58"/>
    </sheetView>
  </sheetViews>
  <sheetFormatPr baseColWidth="10" defaultRowHeight="15" x14ac:dyDescent="0"/>
  <cols>
    <col min="1" max="1" width="25.83203125" customWidth="1"/>
    <col min="2" max="2" width="10.83203125" style="4"/>
    <col min="3" max="3" width="49.6640625" style="4" customWidth="1"/>
    <col min="4" max="4" width="8.33203125" style="10" bestFit="1" customWidth="1"/>
    <col min="5" max="5" width="10.83203125" style="11"/>
    <col min="6" max="6" width="10.83203125" style="10"/>
    <col min="7" max="7" width="10.83203125" style="11"/>
    <col min="8" max="8" width="10.83203125" style="10"/>
    <col min="9" max="9" width="10.83203125" style="11"/>
    <col min="10" max="10" width="47.5" style="12" bestFit="1" customWidth="1"/>
    <col min="11" max="11" width="25.83203125" style="14" customWidth="1"/>
  </cols>
  <sheetData>
    <row r="1" spans="1:19" s="1" customFormat="1">
      <c r="A1" s="5" t="s">
        <v>117</v>
      </c>
      <c r="B1" s="6" t="s">
        <v>119</v>
      </c>
      <c r="C1" s="5" t="s">
        <v>118</v>
      </c>
      <c r="D1" s="8" t="s">
        <v>120</v>
      </c>
      <c r="E1" s="9" t="s">
        <v>121</v>
      </c>
      <c r="F1" s="8" t="s">
        <v>122</v>
      </c>
      <c r="G1" s="9" t="s">
        <v>121</v>
      </c>
      <c r="H1" s="8" t="s">
        <v>123</v>
      </c>
      <c r="I1" s="9" t="s">
        <v>121</v>
      </c>
      <c r="J1" s="9" t="s">
        <v>128</v>
      </c>
      <c r="K1" s="13" t="s">
        <v>129</v>
      </c>
      <c r="L1" s="5"/>
      <c r="M1" s="5"/>
      <c r="N1" s="5"/>
      <c r="O1" s="5"/>
      <c r="P1" s="5"/>
      <c r="Q1" s="5"/>
      <c r="R1" s="5"/>
      <c r="S1" s="5"/>
    </row>
    <row r="2" spans="1:19" ht="80">
      <c r="A2" s="2" t="s">
        <v>0</v>
      </c>
      <c r="B2" s="3" t="s">
        <v>1</v>
      </c>
      <c r="C2" s="3" t="s">
        <v>2</v>
      </c>
      <c r="D2" s="10">
        <f>AVERAGE(3,2,3,3,1,2,2)</f>
        <v>2.2857142857142856</v>
      </c>
      <c r="E2" s="11">
        <v>7</v>
      </c>
      <c r="J2" s="12" t="s">
        <v>124</v>
      </c>
    </row>
    <row r="3" spans="1:19" ht="64">
      <c r="A3" s="2" t="s">
        <v>3</v>
      </c>
      <c r="B3" s="3" t="s">
        <v>4</v>
      </c>
      <c r="C3" s="3" t="s">
        <v>5</v>
      </c>
      <c r="D3" s="10">
        <f>AVERAGE(2,1,2,2,2,3,3,2,3)</f>
        <v>2.2222222222222223</v>
      </c>
      <c r="E3" s="11">
        <v>10</v>
      </c>
      <c r="F3" s="10">
        <v>2</v>
      </c>
      <c r="G3" s="11">
        <v>1</v>
      </c>
      <c r="J3" s="12" t="s">
        <v>125</v>
      </c>
    </row>
    <row r="4" spans="1:19" ht="48">
      <c r="A4" s="2" t="s">
        <v>6</v>
      </c>
      <c r="B4" s="3" t="s">
        <v>7</v>
      </c>
      <c r="C4" s="3" t="s">
        <v>8</v>
      </c>
      <c r="D4" s="10">
        <f>AVERAGE(4,2,3,4,4,4,4,4,4)</f>
        <v>3.6666666666666665</v>
      </c>
      <c r="E4" s="11">
        <v>9</v>
      </c>
      <c r="J4" s="12" t="s">
        <v>126</v>
      </c>
    </row>
    <row r="5" spans="1:19" ht="80">
      <c r="A5" s="2" t="s">
        <v>9</v>
      </c>
      <c r="B5" s="3" t="s">
        <v>4</v>
      </c>
      <c r="C5" s="3" t="s">
        <v>10</v>
      </c>
      <c r="D5" s="10">
        <f>AVERAGE(1,1,1,2)</f>
        <v>1.25</v>
      </c>
      <c r="E5" s="11">
        <v>4</v>
      </c>
      <c r="F5" s="10">
        <v>3</v>
      </c>
      <c r="G5" s="11">
        <v>1</v>
      </c>
      <c r="J5" s="12" t="s">
        <v>127</v>
      </c>
      <c r="K5" s="14" t="s">
        <v>130</v>
      </c>
    </row>
    <row r="6" spans="1:19" ht="75">
      <c r="A6" s="2" t="s">
        <v>11</v>
      </c>
      <c r="B6" s="3" t="s">
        <v>4</v>
      </c>
      <c r="C6" s="3" t="s">
        <v>12</v>
      </c>
      <c r="D6" s="10">
        <f>AVERAGE(4,4,4,3,4,2,3,1,3)</f>
        <v>3.1111111111111112</v>
      </c>
      <c r="E6" s="11">
        <v>9</v>
      </c>
      <c r="F6" s="10">
        <v>3</v>
      </c>
      <c r="G6" s="11">
        <v>1</v>
      </c>
      <c r="H6" s="10">
        <v>3</v>
      </c>
      <c r="I6" s="11">
        <v>1</v>
      </c>
      <c r="J6" s="12" t="s">
        <v>131</v>
      </c>
    </row>
    <row r="7" spans="1:19" ht="75">
      <c r="A7" s="2" t="s">
        <v>13</v>
      </c>
      <c r="B7" s="3" t="s">
        <v>1</v>
      </c>
      <c r="C7" s="3" t="s">
        <v>14</v>
      </c>
      <c r="D7" s="10">
        <f>AVERAGE(4,4,3,2,2,3,2,5,3)</f>
        <v>3.1111111111111112</v>
      </c>
      <c r="E7" s="11">
        <v>9</v>
      </c>
      <c r="J7" s="12" t="s">
        <v>132</v>
      </c>
      <c r="K7" s="14" t="s">
        <v>133</v>
      </c>
    </row>
    <row r="8" spans="1:19" ht="90">
      <c r="A8" s="2" t="s">
        <v>15</v>
      </c>
      <c r="B8" s="3" t="s">
        <v>7</v>
      </c>
      <c r="C8" s="3" t="s">
        <v>16</v>
      </c>
      <c r="D8" s="10">
        <f>AVERAGE(3,2,4,4,4,3,4,4,4,4,4,4,3)</f>
        <v>3.6153846153846154</v>
      </c>
      <c r="E8" s="11">
        <v>12</v>
      </c>
      <c r="F8" s="10">
        <v>3</v>
      </c>
      <c r="G8" s="11">
        <v>1</v>
      </c>
      <c r="J8" s="12" t="s">
        <v>134</v>
      </c>
      <c r="K8" s="14" t="s">
        <v>135</v>
      </c>
    </row>
    <row r="9" spans="1:19" ht="64">
      <c r="A9" s="2" t="s">
        <v>17</v>
      </c>
      <c r="B9" s="3" t="s">
        <v>4</v>
      </c>
      <c r="C9" s="3" t="s">
        <v>18</v>
      </c>
      <c r="D9" s="10">
        <f>AVERAGE(3,2,2,2,4,3,3,4,2,3)</f>
        <v>2.8</v>
      </c>
      <c r="E9" s="11">
        <v>10</v>
      </c>
      <c r="J9" s="12" t="s">
        <v>136</v>
      </c>
      <c r="K9" s="14" t="s">
        <v>137</v>
      </c>
    </row>
    <row r="10" spans="1:19" ht="64">
      <c r="A10" s="2" t="s">
        <v>19</v>
      </c>
      <c r="B10" s="3" t="s">
        <v>1</v>
      </c>
      <c r="C10" s="3" t="s">
        <v>20</v>
      </c>
      <c r="D10" s="10">
        <f>AVERAGE(2,1,2,2,3,4,3,2)</f>
        <v>2.375</v>
      </c>
      <c r="E10" s="11">
        <v>8</v>
      </c>
      <c r="J10" s="12" t="s">
        <v>138</v>
      </c>
    </row>
    <row r="11" spans="1:19" ht="64">
      <c r="A11" s="2" t="s">
        <v>21</v>
      </c>
      <c r="B11" s="3" t="s">
        <v>1</v>
      </c>
      <c r="C11" s="3" t="s">
        <v>22</v>
      </c>
      <c r="D11" s="10">
        <f>AVERAGE(3,4,3,3,3,3,2,4,4,3)</f>
        <v>3.2</v>
      </c>
      <c r="E11" s="11">
        <v>10</v>
      </c>
      <c r="J11" s="12" t="s">
        <v>139</v>
      </c>
      <c r="K11" s="14" t="s">
        <v>140</v>
      </c>
    </row>
    <row r="12" spans="1:19" ht="64">
      <c r="A12" s="2" t="s">
        <v>23</v>
      </c>
      <c r="B12" s="3" t="s">
        <v>24</v>
      </c>
      <c r="C12" s="3" t="s">
        <v>25</v>
      </c>
      <c r="D12" s="10">
        <f>AVERAGE(4.5,4,3,3,4,5,4,4,4,4)</f>
        <v>3.95</v>
      </c>
      <c r="E12" s="11">
        <v>10</v>
      </c>
      <c r="F12" s="10">
        <f>AVERAGE(3,3,4,3,3)</f>
        <v>3.2</v>
      </c>
      <c r="G12" s="11">
        <v>5</v>
      </c>
      <c r="H12" s="10">
        <v>4</v>
      </c>
      <c r="I12" s="11">
        <v>4</v>
      </c>
      <c r="J12" s="12" t="s">
        <v>141</v>
      </c>
      <c r="K12" s="14" t="s">
        <v>142</v>
      </c>
    </row>
    <row r="13" spans="1:19" ht="64">
      <c r="A13" s="2" t="s">
        <v>26</v>
      </c>
      <c r="B13" s="3" t="s">
        <v>4</v>
      </c>
      <c r="C13" s="3" t="s">
        <v>27</v>
      </c>
      <c r="D13" s="10">
        <f>AVERAGE(2,2,2,3,2,2)</f>
        <v>2.1666666666666665</v>
      </c>
      <c r="E13" s="11">
        <v>6</v>
      </c>
      <c r="J13" s="12" t="s">
        <v>143</v>
      </c>
    </row>
    <row r="14" spans="1:19" ht="48">
      <c r="A14" s="2" t="s">
        <v>28</v>
      </c>
      <c r="B14" s="3" t="s">
        <v>7</v>
      </c>
      <c r="C14" s="3" t="s">
        <v>29</v>
      </c>
      <c r="D14" s="10">
        <f>AVERAGE(3,4,3,2,2,4,4,3,3)</f>
        <v>3.1111111111111112</v>
      </c>
      <c r="E14" s="11">
        <v>9</v>
      </c>
      <c r="F14" s="10">
        <v>3</v>
      </c>
      <c r="G14" s="11">
        <v>1</v>
      </c>
      <c r="J14" s="12" t="s">
        <v>144</v>
      </c>
      <c r="K14" s="14" t="s">
        <v>145</v>
      </c>
    </row>
    <row r="15" spans="1:19" ht="48">
      <c r="A15" s="2" t="s">
        <v>30</v>
      </c>
      <c r="B15" s="3" t="s">
        <v>24</v>
      </c>
      <c r="C15" s="3" t="s">
        <v>115</v>
      </c>
      <c r="D15" s="7">
        <f>AVERAGE(3,4,3,3,3,4,3,3)</f>
        <v>3.25</v>
      </c>
      <c r="E15" s="11">
        <v>8</v>
      </c>
      <c r="J15" s="12" t="s">
        <v>146</v>
      </c>
    </row>
    <row r="16" spans="1:19" ht="45">
      <c r="A16" s="2" t="s">
        <v>31</v>
      </c>
      <c r="B16" s="4" t="s">
        <v>24</v>
      </c>
      <c r="C16" s="3" t="s">
        <v>147</v>
      </c>
      <c r="D16" s="10">
        <f>AVERAGE(3,2,2,4,3,3,1,4)</f>
        <v>2.75</v>
      </c>
      <c r="E16" s="11">
        <v>8</v>
      </c>
      <c r="J16" s="12" t="s">
        <v>148</v>
      </c>
    </row>
    <row r="17" spans="1:11" ht="60">
      <c r="A17" s="2" t="s">
        <v>32</v>
      </c>
      <c r="B17" s="3" t="s">
        <v>4</v>
      </c>
      <c r="C17" s="3" t="s">
        <v>33</v>
      </c>
      <c r="D17" s="10">
        <f>AVERAGE(3,3,4,4,3.4,3,4,5,4,4,4,3,3,3,4,4)</f>
        <v>3.65</v>
      </c>
      <c r="E17" s="11">
        <v>16</v>
      </c>
      <c r="F17" s="10">
        <f>AVERAGE(3,3,3.5,3.5,5,3)</f>
        <v>3.5</v>
      </c>
      <c r="G17" s="11">
        <v>6</v>
      </c>
      <c r="H17" s="10">
        <v>5</v>
      </c>
      <c r="I17" s="11">
        <v>2</v>
      </c>
      <c r="J17" s="12" t="s">
        <v>149</v>
      </c>
      <c r="K17" s="14" t="s">
        <v>150</v>
      </c>
    </row>
    <row r="18" spans="1:11" ht="60">
      <c r="A18" s="2" t="s">
        <v>34</v>
      </c>
      <c r="B18" s="3" t="s">
        <v>4</v>
      </c>
      <c r="C18" s="3" t="s">
        <v>35</v>
      </c>
      <c r="D18" s="10">
        <f>AVERAGE(5,2,3,4,3,3,3,4)</f>
        <v>3.375</v>
      </c>
      <c r="E18" s="11">
        <v>8</v>
      </c>
      <c r="J18" s="12" t="s">
        <v>151</v>
      </c>
    </row>
    <row r="19" spans="1:11" ht="48">
      <c r="A19" s="2" t="s">
        <v>36</v>
      </c>
      <c r="B19" s="3" t="s">
        <v>37</v>
      </c>
      <c r="C19" s="3" t="s">
        <v>38</v>
      </c>
      <c r="D19" s="10">
        <f>AVERAGE(3,2,3,3,4,2)</f>
        <v>2.8333333333333335</v>
      </c>
      <c r="E19" s="11">
        <v>6</v>
      </c>
      <c r="J19" s="12" t="s">
        <v>152</v>
      </c>
      <c r="K19" s="14" t="s">
        <v>153</v>
      </c>
    </row>
    <row r="20" spans="1:11" ht="60">
      <c r="A20" s="2" t="s">
        <v>39</v>
      </c>
      <c r="B20" s="3" t="s">
        <v>4</v>
      </c>
      <c r="C20" s="3" t="s">
        <v>40</v>
      </c>
      <c r="D20" s="10">
        <f>AVERAGE(4,3,4,4,3,3,2,2,3)</f>
        <v>3.1111111111111112</v>
      </c>
      <c r="E20" s="11">
        <v>9</v>
      </c>
      <c r="J20" s="12" t="s">
        <v>154</v>
      </c>
    </row>
    <row r="21" spans="1:11" ht="64">
      <c r="A21" s="2" t="s">
        <v>41</v>
      </c>
      <c r="B21" s="3" t="s">
        <v>4</v>
      </c>
      <c r="C21" s="3" t="s">
        <v>42</v>
      </c>
      <c r="D21" s="10">
        <f>AVERAGE(4,4,4,4,3,,4,3.5,4,4,4)</f>
        <v>3.5</v>
      </c>
      <c r="E21" s="11">
        <v>10</v>
      </c>
      <c r="F21" s="10">
        <v>3</v>
      </c>
      <c r="G21" s="11">
        <v>1</v>
      </c>
      <c r="J21" s="12" t="s">
        <v>155</v>
      </c>
      <c r="K21" s="14" t="s">
        <v>156</v>
      </c>
    </row>
    <row r="22" spans="1:11" ht="64">
      <c r="A22" s="2" t="s">
        <v>43</v>
      </c>
      <c r="B22" s="3" t="s">
        <v>1</v>
      </c>
      <c r="C22" s="3" t="s">
        <v>44</v>
      </c>
      <c r="D22" s="10">
        <f>AVERAGE(3,3,2,1,2,1)</f>
        <v>2</v>
      </c>
      <c r="E22" s="11">
        <v>6</v>
      </c>
      <c r="J22" s="12" t="s">
        <v>157</v>
      </c>
    </row>
    <row r="23" spans="1:11" ht="60">
      <c r="A23" s="2" t="s">
        <v>45</v>
      </c>
      <c r="B23" s="3" t="s">
        <v>1</v>
      </c>
      <c r="C23" s="3" t="s">
        <v>46</v>
      </c>
      <c r="D23" s="10">
        <f>AVERAGE(4,3,4,3,4,4,3,3,2)</f>
        <v>3.3333333333333335</v>
      </c>
      <c r="E23" s="11">
        <v>9</v>
      </c>
      <c r="J23" s="12" t="s">
        <v>158</v>
      </c>
    </row>
    <row r="24" spans="1:11" ht="90">
      <c r="A24" s="2" t="s">
        <v>47</v>
      </c>
      <c r="B24" s="3" t="s">
        <v>1</v>
      </c>
      <c r="C24" s="3" t="s">
        <v>48</v>
      </c>
      <c r="D24" s="10">
        <f>AVERAGE(3,3,3,4,3,3,4,4,3,3,4)</f>
        <v>3.3636363636363638</v>
      </c>
      <c r="E24" s="11">
        <v>11</v>
      </c>
      <c r="J24" s="12" t="s">
        <v>159</v>
      </c>
    </row>
    <row r="25" spans="1:11" ht="80">
      <c r="A25" s="2" t="s">
        <v>49</v>
      </c>
      <c r="B25" s="3" t="s">
        <v>7</v>
      </c>
      <c r="C25" s="3" t="s">
        <v>50</v>
      </c>
      <c r="D25" s="10">
        <f>AVERAGE(4,3,4,4,3,4,4)</f>
        <v>3.7142857142857144</v>
      </c>
      <c r="E25" s="11">
        <v>7</v>
      </c>
      <c r="J25" s="12" t="s">
        <v>160</v>
      </c>
      <c r="K25" s="14" t="s">
        <v>161</v>
      </c>
    </row>
    <row r="26" spans="1:11" ht="48">
      <c r="A26" s="2" t="s">
        <v>51</v>
      </c>
      <c r="B26" s="3" t="s">
        <v>52</v>
      </c>
      <c r="C26" s="3" t="s">
        <v>53</v>
      </c>
      <c r="D26" s="10">
        <f>AVERAGE(2,2,2,3,2,3,2,2,1)</f>
        <v>2.1111111111111112</v>
      </c>
      <c r="E26" s="11">
        <v>9</v>
      </c>
      <c r="J26" s="12" t="s">
        <v>162</v>
      </c>
    </row>
    <row r="27" spans="1:11" ht="75">
      <c r="A27" s="2" t="s">
        <v>54</v>
      </c>
      <c r="B27" s="3" t="s">
        <v>37</v>
      </c>
      <c r="C27" s="3" t="s">
        <v>55</v>
      </c>
      <c r="D27" s="10">
        <f>AVERAGE(1,1,1,3,2,2,2,2,4,3.5,2,3)</f>
        <v>2.2083333333333335</v>
      </c>
      <c r="E27" s="11">
        <v>12</v>
      </c>
      <c r="F27" s="10">
        <v>3</v>
      </c>
      <c r="G27" s="11">
        <v>1</v>
      </c>
      <c r="J27" s="12" t="s">
        <v>163</v>
      </c>
    </row>
    <row r="28" spans="1:11" ht="60">
      <c r="A28" s="2" t="s">
        <v>56</v>
      </c>
      <c r="B28" s="3" t="s">
        <v>1</v>
      </c>
      <c r="C28" s="3" t="s">
        <v>57</v>
      </c>
      <c r="D28" s="10">
        <f>AVERAGE(1,3,3,1,3,2,4,3,4,4)</f>
        <v>2.8</v>
      </c>
      <c r="E28" s="11">
        <v>10</v>
      </c>
      <c r="F28" s="10">
        <f>AVERAGE(3,3,3,1)</f>
        <v>2.5</v>
      </c>
      <c r="G28" s="11">
        <v>4</v>
      </c>
      <c r="H28" s="10">
        <f>AVERAGE(4,4,3)</f>
        <v>3.6666666666666665</v>
      </c>
      <c r="I28" s="11">
        <v>3</v>
      </c>
      <c r="J28" s="12" t="s">
        <v>164</v>
      </c>
      <c r="K28" s="14" t="s">
        <v>137</v>
      </c>
    </row>
    <row r="29" spans="1:11" ht="75">
      <c r="A29" s="2" t="s">
        <v>58</v>
      </c>
      <c r="B29" s="3" t="s">
        <v>24</v>
      </c>
      <c r="C29" s="3" t="s">
        <v>59</v>
      </c>
      <c r="D29" s="10">
        <f>AVERAGE(2,2,3,3,4,4,4,4,4,4)</f>
        <v>3.4</v>
      </c>
      <c r="E29" s="11">
        <v>10</v>
      </c>
      <c r="J29" s="12" t="s">
        <v>165</v>
      </c>
    </row>
    <row r="30" spans="1:11" ht="64">
      <c r="A30" s="2" t="s">
        <v>60</v>
      </c>
      <c r="B30" s="3" t="s">
        <v>4</v>
      </c>
      <c r="C30" s="3" t="s">
        <v>61</v>
      </c>
      <c r="D30" s="10">
        <f>AVERAGE(2,2,2,3,2,3.5,3,4,3,4)</f>
        <v>2.85</v>
      </c>
      <c r="E30" s="11">
        <v>10</v>
      </c>
      <c r="F30" s="10">
        <f>AVERAGE(4,3,3)</f>
        <v>3.3333333333333335</v>
      </c>
      <c r="G30" s="11">
        <v>3</v>
      </c>
      <c r="H30" s="10">
        <v>4</v>
      </c>
      <c r="I30" s="11">
        <v>2</v>
      </c>
      <c r="J30" s="12" t="s">
        <v>166</v>
      </c>
    </row>
    <row r="31" spans="1:11" ht="75">
      <c r="A31" s="2" t="s">
        <v>62</v>
      </c>
      <c r="B31" s="3" t="s">
        <v>7</v>
      </c>
      <c r="C31" s="3" t="s">
        <v>63</v>
      </c>
      <c r="D31" s="10">
        <f>AVERAGE(2,2,2,3,4,4,4,4,4,4,4)</f>
        <v>3.3636363636363638</v>
      </c>
      <c r="E31" s="11">
        <v>11</v>
      </c>
      <c r="J31" s="12" t="s">
        <v>167</v>
      </c>
      <c r="K31" s="14" t="s">
        <v>168</v>
      </c>
    </row>
    <row r="32" spans="1:11" ht="60">
      <c r="A32" s="2" t="s">
        <v>64</v>
      </c>
      <c r="B32" s="3" t="s">
        <v>1</v>
      </c>
      <c r="C32" s="3" t="s">
        <v>65</v>
      </c>
      <c r="D32" s="10">
        <f>AVERAGE(4,4,3,2,2,2,2,2,2,2)</f>
        <v>2.5</v>
      </c>
      <c r="E32" s="11">
        <v>10</v>
      </c>
      <c r="J32" s="12" t="s">
        <v>169</v>
      </c>
    </row>
    <row r="33" spans="1:11" ht="75">
      <c r="A33" s="2" t="s">
        <v>66</v>
      </c>
      <c r="B33" s="3" t="s">
        <v>7</v>
      </c>
      <c r="C33" s="3" t="s">
        <v>67</v>
      </c>
      <c r="D33" s="10">
        <f>AVERAGE(3,3,4,4,4,4,4,3,4,4,3,4,3,4)</f>
        <v>3.6428571428571428</v>
      </c>
      <c r="E33" s="11">
        <v>14</v>
      </c>
      <c r="F33" s="10">
        <v>3</v>
      </c>
      <c r="G33" s="11">
        <v>1</v>
      </c>
      <c r="J33" s="12" t="s">
        <v>170</v>
      </c>
      <c r="K33" s="14" t="s">
        <v>171</v>
      </c>
    </row>
    <row r="34" spans="1:11" ht="48">
      <c r="A34" s="2" t="s">
        <v>68</v>
      </c>
      <c r="B34" s="3" t="s">
        <v>24</v>
      </c>
      <c r="C34" s="3" t="s">
        <v>69</v>
      </c>
      <c r="D34" s="10">
        <f>AVERAGE(3,3,3,3,5,3,3,4)</f>
        <v>3.375</v>
      </c>
      <c r="E34" s="11">
        <v>8</v>
      </c>
      <c r="J34" s="12" t="s">
        <v>172</v>
      </c>
    </row>
    <row r="35" spans="1:11" ht="64">
      <c r="A35" s="2" t="s">
        <v>70</v>
      </c>
      <c r="B35" s="3" t="s">
        <v>7</v>
      </c>
      <c r="C35" s="3" t="s">
        <v>71</v>
      </c>
      <c r="D35" s="10">
        <f>AVERAGE(3,2,2,2,2,2,3,3,3)</f>
        <v>2.4444444444444446</v>
      </c>
      <c r="E35" s="11">
        <v>9</v>
      </c>
      <c r="J35" s="12" t="s">
        <v>173</v>
      </c>
    </row>
    <row r="36" spans="1:11" ht="75">
      <c r="A36" s="2" t="s">
        <v>72</v>
      </c>
      <c r="B36" s="3" t="s">
        <v>4</v>
      </c>
      <c r="C36" s="3" t="s">
        <v>73</v>
      </c>
      <c r="D36" s="10">
        <f>AVERAGE(1,2,1,3,1,1,2,3,1,1,2)</f>
        <v>1.6363636363636365</v>
      </c>
      <c r="E36" s="11">
        <v>11</v>
      </c>
      <c r="J36" s="12" t="s">
        <v>174</v>
      </c>
    </row>
    <row r="37" spans="1:11" ht="105">
      <c r="A37" s="2" t="s">
        <v>74</v>
      </c>
      <c r="B37" s="3" t="s">
        <v>4</v>
      </c>
      <c r="C37" s="3" t="s">
        <v>75</v>
      </c>
      <c r="D37" s="10">
        <f>AVERAGE(3,4,4,4,3,4,4,4,5,4,3,4,4,4)</f>
        <v>3.8571428571428572</v>
      </c>
      <c r="E37" s="11">
        <v>14</v>
      </c>
      <c r="J37" s="12" t="s">
        <v>175</v>
      </c>
    </row>
    <row r="38" spans="1:11" ht="90">
      <c r="A38" s="2" t="s">
        <v>76</v>
      </c>
      <c r="B38" s="3" t="s">
        <v>1</v>
      </c>
      <c r="C38" s="3" t="s">
        <v>77</v>
      </c>
      <c r="D38" s="10">
        <f>AVERAGE(3,3,3,3,3,3.5,3,3)</f>
        <v>3.0625</v>
      </c>
      <c r="E38" s="11">
        <v>8</v>
      </c>
      <c r="J38" s="12" t="s">
        <v>176</v>
      </c>
      <c r="K38" s="14" t="s">
        <v>177</v>
      </c>
    </row>
    <row r="39" spans="1:11" ht="75">
      <c r="A39" s="2" t="s">
        <v>78</v>
      </c>
      <c r="B39" s="3" t="s">
        <v>1</v>
      </c>
      <c r="C39" s="3" t="s">
        <v>79</v>
      </c>
      <c r="D39" s="10">
        <f>AVERAGE(4,2,2,3,2,2,3,3,4,3)</f>
        <v>2.8</v>
      </c>
      <c r="E39" s="11">
        <v>10</v>
      </c>
      <c r="J39" s="12" t="s">
        <v>178</v>
      </c>
    </row>
    <row r="40" spans="1:11" ht="64">
      <c r="A40" s="2" t="s">
        <v>80</v>
      </c>
      <c r="B40" s="3" t="s">
        <v>1</v>
      </c>
      <c r="C40" s="3" t="s">
        <v>81</v>
      </c>
      <c r="D40" s="10">
        <f>AVERAGE(1.5,3,1,3,1,2)</f>
        <v>1.9166666666666667</v>
      </c>
      <c r="E40" s="11">
        <v>6</v>
      </c>
      <c r="J40" s="12" t="s">
        <v>179</v>
      </c>
    </row>
    <row r="41" spans="1:11" ht="80">
      <c r="A41" s="2" t="s">
        <v>82</v>
      </c>
      <c r="B41" s="3" t="s">
        <v>4</v>
      </c>
      <c r="C41" s="3" t="s">
        <v>83</v>
      </c>
      <c r="D41" s="10">
        <f>AVERAGE(3,4,5,4,3,4,4,4,4)</f>
        <v>3.8888888888888888</v>
      </c>
      <c r="E41" s="11">
        <v>9</v>
      </c>
      <c r="F41" s="10">
        <v>4</v>
      </c>
      <c r="G41" s="11">
        <v>3</v>
      </c>
      <c r="J41" s="12" t="s">
        <v>180</v>
      </c>
    </row>
    <row r="42" spans="1:11" ht="64">
      <c r="A42" s="2" t="s">
        <v>84</v>
      </c>
      <c r="B42" s="3" t="s">
        <v>1</v>
      </c>
      <c r="C42" s="3" t="s">
        <v>85</v>
      </c>
      <c r="D42" s="10">
        <f>AVERAGE(3,2,2,2,2,2,3,3)</f>
        <v>2.375</v>
      </c>
      <c r="E42" s="11">
        <v>8</v>
      </c>
      <c r="J42" s="12" t="s">
        <v>181</v>
      </c>
    </row>
    <row r="43" spans="1:11" ht="120">
      <c r="A43" s="2" t="s">
        <v>86</v>
      </c>
      <c r="B43" s="3" t="s">
        <v>24</v>
      </c>
      <c r="C43" s="3" t="s">
        <v>87</v>
      </c>
      <c r="D43" s="10">
        <f>AVERAGE(4,5,3,4,4,4,4,4,4,4,4,4,3,4)</f>
        <v>3.9285714285714284</v>
      </c>
      <c r="E43" s="11">
        <v>14</v>
      </c>
      <c r="J43" s="12" t="s">
        <v>182</v>
      </c>
      <c r="K43" s="14" t="s">
        <v>183</v>
      </c>
    </row>
    <row r="44" spans="1:11" ht="80">
      <c r="A44" s="2" t="s">
        <v>88</v>
      </c>
      <c r="B44" s="3" t="s">
        <v>4</v>
      </c>
      <c r="C44" s="3" t="s">
        <v>89</v>
      </c>
      <c r="D44" s="10">
        <f>AVERAGE(2,2,2,3,2,2)</f>
        <v>2.1666666666666665</v>
      </c>
      <c r="E44" s="11">
        <v>6</v>
      </c>
      <c r="J44" s="12" t="s">
        <v>185</v>
      </c>
    </row>
    <row r="45" spans="1:11" ht="75">
      <c r="A45" s="2" t="s">
        <v>90</v>
      </c>
      <c r="B45" s="3" t="s">
        <v>4</v>
      </c>
      <c r="C45" s="3" t="s">
        <v>91</v>
      </c>
      <c r="D45" s="10">
        <f>AVERAGE(5,4,4,4,3,4,4,4,5,4,4,4,3)</f>
        <v>4</v>
      </c>
      <c r="E45" s="11">
        <v>13</v>
      </c>
      <c r="J45" s="12" t="s">
        <v>184</v>
      </c>
    </row>
    <row r="46" spans="1:11" ht="80">
      <c r="A46" s="2" t="s">
        <v>92</v>
      </c>
      <c r="B46" s="3" t="s">
        <v>1</v>
      </c>
      <c r="C46" s="3" t="s">
        <v>93</v>
      </c>
      <c r="D46" s="10">
        <f>AVERAGE(3,1,1,2,2,2,2,1,2,3,2,2)</f>
        <v>1.9166666666666667</v>
      </c>
      <c r="E46" s="11">
        <v>12</v>
      </c>
      <c r="F46" s="10">
        <f>AVERAGE(3,3,1,4,)</f>
        <v>2.2000000000000002</v>
      </c>
      <c r="G46" s="11">
        <v>4</v>
      </c>
      <c r="H46" s="10">
        <v>4</v>
      </c>
      <c r="I46" s="11">
        <v>2</v>
      </c>
      <c r="J46" s="12" t="s">
        <v>186</v>
      </c>
    </row>
    <row r="47" spans="1:11" ht="64">
      <c r="A47" s="2" t="s">
        <v>94</v>
      </c>
      <c r="B47" s="3" t="s">
        <v>4</v>
      </c>
      <c r="C47" s="3" t="s">
        <v>95</v>
      </c>
      <c r="D47" s="10">
        <f>AVERAGE(3.9,3,2,2,3,3,3,3.5)</f>
        <v>2.9249999999999998</v>
      </c>
      <c r="E47" s="11">
        <v>8</v>
      </c>
      <c r="J47" s="12" t="s">
        <v>187</v>
      </c>
      <c r="K47" s="14" t="s">
        <v>188</v>
      </c>
    </row>
    <row r="48" spans="1:11" ht="75">
      <c r="A48" s="2" t="s">
        <v>96</v>
      </c>
      <c r="B48" s="3" t="s">
        <v>1</v>
      </c>
      <c r="C48" s="3" t="s">
        <v>97</v>
      </c>
      <c r="D48" s="10">
        <f>AVERAGE(4,3,5,5,4,2,4,4,4,4)</f>
        <v>3.9</v>
      </c>
      <c r="E48" s="11">
        <v>10</v>
      </c>
      <c r="J48" s="12" t="s">
        <v>189</v>
      </c>
    </row>
    <row r="49" spans="1:11" ht="75">
      <c r="A49" s="2" t="s">
        <v>98</v>
      </c>
      <c r="B49" s="3" t="s">
        <v>1</v>
      </c>
      <c r="C49" s="3" t="s">
        <v>116</v>
      </c>
      <c r="D49" s="7">
        <f>AVERAGE(3,3,3,3,3,2,2,1,2,2)</f>
        <v>2.4</v>
      </c>
      <c r="E49" s="11">
        <v>10</v>
      </c>
      <c r="J49" s="12" t="s">
        <v>190</v>
      </c>
    </row>
    <row r="50" spans="1:11" ht="90">
      <c r="A50" s="2" t="s">
        <v>99</v>
      </c>
      <c r="B50" s="3" t="s">
        <v>1</v>
      </c>
      <c r="C50" s="3" t="s">
        <v>100</v>
      </c>
      <c r="D50" s="10">
        <f>AVERAGE(5,4,3,5,4,3,3,3,3,4,5)</f>
        <v>3.8181818181818183</v>
      </c>
      <c r="E50" s="11">
        <v>11</v>
      </c>
      <c r="F50" s="10">
        <v>4</v>
      </c>
      <c r="G50" s="11">
        <v>2</v>
      </c>
      <c r="H50" s="10">
        <v>4.5</v>
      </c>
      <c r="I50" s="11">
        <v>2</v>
      </c>
      <c r="J50" s="12" t="s">
        <v>191</v>
      </c>
      <c r="K50" s="14" t="s">
        <v>192</v>
      </c>
    </row>
    <row r="51" spans="1:11" ht="75">
      <c r="A51" s="2" t="s">
        <v>101</v>
      </c>
      <c r="B51" s="3" t="s">
        <v>7</v>
      </c>
      <c r="C51" s="3" t="s">
        <v>102</v>
      </c>
      <c r="D51" s="10">
        <f>AVERAGE(5,5,5,4,5,5,5,5,5,4,4,5,5,5,5)</f>
        <v>4.8</v>
      </c>
      <c r="E51" s="11">
        <v>15</v>
      </c>
      <c r="F51" s="10">
        <f>AVERAGE(4,4,4,5,5,5,5,5,5)</f>
        <v>4.666666666666667</v>
      </c>
      <c r="G51" s="11">
        <v>9</v>
      </c>
      <c r="H51" s="10">
        <f>AVERAGE(4,4,5,4,5)</f>
        <v>4.4000000000000004</v>
      </c>
      <c r="I51" s="11">
        <v>5</v>
      </c>
      <c r="J51" s="12" t="s">
        <v>193</v>
      </c>
      <c r="K51" s="14" t="s">
        <v>194</v>
      </c>
    </row>
    <row r="52" spans="1:11" ht="64">
      <c r="A52" s="2" t="s">
        <v>103</v>
      </c>
      <c r="B52" s="3" t="s">
        <v>4</v>
      </c>
      <c r="C52" s="3" t="s">
        <v>104</v>
      </c>
      <c r="D52" s="10">
        <f>AVERAGE(3,3,3,3,3,3.5,3.5)</f>
        <v>3.1428571428571428</v>
      </c>
      <c r="E52" s="11">
        <v>7</v>
      </c>
      <c r="J52" s="12" t="s">
        <v>195</v>
      </c>
      <c r="K52" s="14" t="s">
        <v>196</v>
      </c>
    </row>
    <row r="53" spans="1:11" ht="80">
      <c r="A53" s="2" t="s">
        <v>105</v>
      </c>
      <c r="B53" s="3" t="s">
        <v>4</v>
      </c>
      <c r="C53" s="3" t="s">
        <v>106</v>
      </c>
      <c r="D53" s="10">
        <f>AVERAGE(5,2)</f>
        <v>3.5</v>
      </c>
      <c r="E53" s="11">
        <v>2</v>
      </c>
      <c r="J53" s="12" t="s">
        <v>197</v>
      </c>
      <c r="K53" s="14" t="s">
        <v>198</v>
      </c>
    </row>
    <row r="54" spans="1:11" ht="48">
      <c r="A54" s="2" t="s">
        <v>107</v>
      </c>
      <c r="B54" s="3" t="s">
        <v>1</v>
      </c>
      <c r="C54" s="3" t="s">
        <v>108</v>
      </c>
      <c r="D54" s="10">
        <f>AVERAGE(4,3,3,3,4,3,2.5,4)</f>
        <v>3.3125</v>
      </c>
      <c r="E54" s="11">
        <v>8</v>
      </c>
      <c r="F54" s="10">
        <v>4</v>
      </c>
      <c r="G54" s="11">
        <v>1</v>
      </c>
      <c r="H54" s="10">
        <v>4</v>
      </c>
      <c r="I54" s="11">
        <v>2</v>
      </c>
      <c r="J54" s="12" t="s">
        <v>199</v>
      </c>
    </row>
    <row r="55" spans="1:11" ht="64">
      <c r="A55" s="2" t="s">
        <v>109</v>
      </c>
      <c r="B55" s="3" t="s">
        <v>1</v>
      </c>
      <c r="C55" s="3" t="s">
        <v>110</v>
      </c>
      <c r="D55" s="10">
        <f>AVERAGE(4,2,1,3,4,4,4,3,4,4)</f>
        <v>3.3</v>
      </c>
      <c r="E55" s="11">
        <v>10</v>
      </c>
      <c r="J55" s="12" t="s">
        <v>200</v>
      </c>
    </row>
    <row r="56" spans="1:11" ht="75">
      <c r="A56" s="2" t="s">
        <v>111</v>
      </c>
      <c r="B56" s="3" t="s">
        <v>1</v>
      </c>
      <c r="C56" s="3" t="s">
        <v>112</v>
      </c>
      <c r="D56" s="10">
        <f>AVERAGE(4,4,2,3,2,1,2)</f>
        <v>2.5714285714285716</v>
      </c>
      <c r="E56" s="11">
        <v>7</v>
      </c>
      <c r="J56" s="12" t="s">
        <v>201</v>
      </c>
    </row>
    <row r="57" spans="1:11" ht="75">
      <c r="A57" s="2" t="s">
        <v>113</v>
      </c>
      <c r="B57" s="3" t="s">
        <v>7</v>
      </c>
      <c r="C57" s="3" t="s">
        <v>114</v>
      </c>
      <c r="D57" s="10">
        <f>AVERAGE(4,2,1,2,2,2,2,1,2,4,5)</f>
        <v>2.4545454545454546</v>
      </c>
      <c r="E57" s="11">
        <v>11</v>
      </c>
      <c r="F57" s="10">
        <v>3</v>
      </c>
      <c r="G57" s="11">
        <v>1</v>
      </c>
      <c r="J57" s="12" t="s">
        <v>202</v>
      </c>
      <c r="K57" s="14" t="s">
        <v>203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E13" sqref="E13"/>
    </sheetView>
  </sheetViews>
  <sheetFormatPr baseColWidth="10" defaultRowHeight="15" x14ac:dyDescent="0"/>
  <cols>
    <col min="1" max="3" width="10.83203125" style="4"/>
    <col min="4" max="4" width="13.1640625" style="4" customWidth="1"/>
    <col min="5" max="5" width="10.83203125" style="4"/>
    <col min="6" max="6" width="13.33203125" style="4" customWidth="1"/>
    <col min="7" max="7" width="10.83203125" style="4"/>
  </cols>
  <sheetData>
    <row r="1" spans="1:7" s="4" customFormat="1" ht="75">
      <c r="A1" s="4" t="s">
        <v>204</v>
      </c>
      <c r="B1" s="4" t="s">
        <v>205</v>
      </c>
      <c r="C1" s="4" t="s">
        <v>206</v>
      </c>
      <c r="D1" s="4" t="s">
        <v>207</v>
      </c>
      <c r="E1" s="4" t="s">
        <v>208</v>
      </c>
      <c r="F1" s="4" t="s">
        <v>209</v>
      </c>
      <c r="G1" s="4" t="s">
        <v>210</v>
      </c>
    </row>
    <row r="2" spans="1:7" ht="90">
      <c r="A2" s="4" t="s">
        <v>211</v>
      </c>
      <c r="B2" s="4" t="s">
        <v>212</v>
      </c>
      <c r="C2" s="4" t="s">
        <v>213</v>
      </c>
      <c r="D2" s="4" t="s">
        <v>214</v>
      </c>
      <c r="E2" s="4" t="s">
        <v>259</v>
      </c>
      <c r="F2" s="4" t="s">
        <v>215</v>
      </c>
      <c r="G2" s="4" t="s">
        <v>216</v>
      </c>
    </row>
    <row r="3" spans="1:7" ht="45">
      <c r="A3" s="4" t="s">
        <v>217</v>
      </c>
      <c r="B3" s="4" t="s">
        <v>218</v>
      </c>
      <c r="C3" s="15">
        <v>42421</v>
      </c>
      <c r="D3" s="15">
        <v>42505</v>
      </c>
      <c r="E3" s="4" t="s">
        <v>219</v>
      </c>
      <c r="F3" s="4" t="s">
        <v>220</v>
      </c>
      <c r="G3" s="4" t="s">
        <v>221</v>
      </c>
    </row>
    <row r="4" spans="1:7" ht="105">
      <c r="A4" s="4" t="s">
        <v>222</v>
      </c>
      <c r="B4" s="4" t="s">
        <v>223</v>
      </c>
      <c r="C4" s="4" t="s">
        <v>224</v>
      </c>
      <c r="D4" s="15">
        <v>42527</v>
      </c>
      <c r="E4" s="4" t="s">
        <v>225</v>
      </c>
      <c r="F4" s="4" t="s">
        <v>226</v>
      </c>
      <c r="G4" s="4" t="s">
        <v>227</v>
      </c>
    </row>
    <row r="5" spans="1:7" ht="180">
      <c r="A5" s="4" t="s">
        <v>228</v>
      </c>
      <c r="B5" s="4" t="s">
        <v>229</v>
      </c>
      <c r="C5" s="4" t="s">
        <v>230</v>
      </c>
      <c r="D5" s="4" t="s">
        <v>231</v>
      </c>
      <c r="E5" s="4" t="s">
        <v>250</v>
      </c>
      <c r="F5" s="4" t="s">
        <v>251</v>
      </c>
      <c r="G5" s="4" t="s">
        <v>232</v>
      </c>
    </row>
    <row r="6" spans="1:7" ht="90">
      <c r="A6" s="4" t="s">
        <v>233</v>
      </c>
      <c r="G6" s="4" t="s">
        <v>234</v>
      </c>
    </row>
    <row r="7" spans="1:7" ht="30">
      <c r="A7" s="4" t="s">
        <v>235</v>
      </c>
      <c r="B7" s="4" t="s">
        <v>236</v>
      </c>
      <c r="C7" s="15">
        <v>42414</v>
      </c>
      <c r="D7" s="15">
        <v>42526</v>
      </c>
      <c r="E7" s="4" t="s">
        <v>237</v>
      </c>
      <c r="F7" s="16" t="s">
        <v>241</v>
      </c>
      <c r="G7" s="4" t="s">
        <v>238</v>
      </c>
    </row>
    <row r="8" spans="1:7" ht="30">
      <c r="A8" s="4" t="s">
        <v>239</v>
      </c>
      <c r="B8" s="4" t="s">
        <v>240</v>
      </c>
      <c r="C8" s="15">
        <v>42414</v>
      </c>
      <c r="D8" s="15">
        <v>42526</v>
      </c>
      <c r="E8" s="4" t="s">
        <v>237</v>
      </c>
      <c r="F8" s="16" t="s">
        <v>242</v>
      </c>
      <c r="G8" s="4" t="s">
        <v>238</v>
      </c>
    </row>
    <row r="9" spans="1:7" ht="45">
      <c r="A9" s="4" t="s">
        <v>243</v>
      </c>
      <c r="B9" s="4" t="s">
        <v>244</v>
      </c>
      <c r="C9" s="15">
        <v>42414</v>
      </c>
      <c r="D9" s="4" t="s">
        <v>214</v>
      </c>
      <c r="E9" s="4" t="s">
        <v>245</v>
      </c>
      <c r="F9" s="4" t="s">
        <v>246</v>
      </c>
      <c r="G9" s="4" t="s">
        <v>247</v>
      </c>
    </row>
    <row r="10" spans="1:7" ht="225">
      <c r="A10" s="4" t="s">
        <v>243</v>
      </c>
      <c r="B10" s="4" t="s">
        <v>248</v>
      </c>
      <c r="C10" s="4" t="s">
        <v>230</v>
      </c>
      <c r="D10" s="4" t="s">
        <v>249</v>
      </c>
      <c r="E10" s="4" t="s">
        <v>253</v>
      </c>
      <c r="F10" s="4" t="s">
        <v>252</v>
      </c>
      <c r="G10" s="4" t="s">
        <v>254</v>
      </c>
    </row>
    <row r="11" spans="1:7" ht="30">
      <c r="A11" s="4" t="s">
        <v>255</v>
      </c>
      <c r="B11" s="4" t="s">
        <v>256</v>
      </c>
      <c r="C11" s="15">
        <v>42415</v>
      </c>
      <c r="D11" s="15">
        <v>42534</v>
      </c>
      <c r="E11" s="4" t="s">
        <v>237</v>
      </c>
      <c r="F11" s="4" t="s">
        <v>257</v>
      </c>
      <c r="G11" s="4" t="s">
        <v>258</v>
      </c>
    </row>
    <row r="12" spans="1:7" ht="90">
      <c r="A12" s="4" t="s">
        <v>261</v>
      </c>
      <c r="B12" s="4" t="s">
        <v>262</v>
      </c>
      <c r="C12" s="15">
        <v>42414</v>
      </c>
      <c r="D12" s="15">
        <v>42517</v>
      </c>
      <c r="E12" s="4" t="s">
        <v>260</v>
      </c>
      <c r="F12" s="4" t="s">
        <v>263</v>
      </c>
      <c r="G12" s="4" t="s">
        <v>264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workbookViewId="0">
      <selection activeCell="I2" sqref="I2"/>
    </sheetView>
  </sheetViews>
  <sheetFormatPr baseColWidth="10" defaultRowHeight="15" x14ac:dyDescent="0"/>
  <cols>
    <col min="1" max="2" width="10.83203125" style="4"/>
    <col min="3" max="3" width="15.83203125" style="4" customWidth="1"/>
    <col min="4" max="6" width="10.83203125" style="4"/>
    <col min="7" max="7" width="14.5" style="4" customWidth="1"/>
    <col min="8" max="8" width="10.83203125" style="4"/>
    <col min="9" max="9" width="22" style="4" customWidth="1"/>
  </cols>
  <sheetData>
    <row r="1" spans="1:9" s="4" customFormat="1" ht="60">
      <c r="A1" s="4" t="s">
        <v>269</v>
      </c>
      <c r="B1" s="4" t="s">
        <v>270</v>
      </c>
      <c r="C1" s="4" t="s">
        <v>265</v>
      </c>
      <c r="D1" s="4" t="s">
        <v>271</v>
      </c>
      <c r="E1" s="4" t="s">
        <v>266</v>
      </c>
      <c r="F1" s="4" t="s">
        <v>267</v>
      </c>
      <c r="G1" s="4" t="s">
        <v>272</v>
      </c>
      <c r="H1" s="4" t="s">
        <v>273</v>
      </c>
      <c r="I1" s="4" t="s">
        <v>268</v>
      </c>
    </row>
    <row r="2" spans="1:9" ht="90">
      <c r="A2" s="4" t="s">
        <v>306</v>
      </c>
      <c r="B2" s="4" t="s">
        <v>307</v>
      </c>
      <c r="C2" s="4" t="s">
        <v>274</v>
      </c>
      <c r="D2" s="4">
        <v>44</v>
      </c>
      <c r="E2" s="4" t="s">
        <v>275</v>
      </c>
      <c r="F2" s="4" t="s">
        <v>276</v>
      </c>
      <c r="G2" s="4" t="s">
        <v>32</v>
      </c>
      <c r="H2" s="4" t="s">
        <v>308</v>
      </c>
      <c r="I2" s="4" t="s">
        <v>309</v>
      </c>
    </row>
    <row r="3" spans="1:9" ht="30">
      <c r="A3" s="4" t="s">
        <v>86</v>
      </c>
      <c r="B3" s="4" t="s">
        <v>277</v>
      </c>
      <c r="C3" s="4" t="s">
        <v>278</v>
      </c>
      <c r="D3" s="4">
        <v>2</v>
      </c>
    </row>
    <row r="4" spans="1:9" ht="60">
      <c r="A4" s="4" t="s">
        <v>310</v>
      </c>
      <c r="B4" s="4" t="s">
        <v>311</v>
      </c>
      <c r="D4" s="4">
        <v>16</v>
      </c>
      <c r="E4" s="4" t="s">
        <v>279</v>
      </c>
      <c r="G4" s="4" t="s">
        <v>312</v>
      </c>
      <c r="I4" s="4" t="s">
        <v>313</v>
      </c>
    </row>
    <row r="5" spans="1:9" ht="135">
      <c r="A5" s="4" t="s">
        <v>314</v>
      </c>
      <c r="B5" s="4" t="s">
        <v>315</v>
      </c>
      <c r="C5" s="4" t="s">
        <v>280</v>
      </c>
      <c r="D5" s="17" t="s">
        <v>281</v>
      </c>
      <c r="E5" s="4" t="s">
        <v>282</v>
      </c>
      <c r="F5" s="4" t="s">
        <v>283</v>
      </c>
      <c r="G5" s="4" t="s">
        <v>284</v>
      </c>
      <c r="H5" s="4" t="s">
        <v>285</v>
      </c>
      <c r="I5" s="4" t="s">
        <v>21</v>
      </c>
    </row>
    <row r="6" spans="1:9" ht="165">
      <c r="A6" s="4" t="s">
        <v>286</v>
      </c>
      <c r="B6" s="4" t="s">
        <v>287</v>
      </c>
      <c r="C6" s="4" t="s">
        <v>288</v>
      </c>
      <c r="D6" s="4" t="s">
        <v>289</v>
      </c>
      <c r="E6" s="4" t="s">
        <v>290</v>
      </c>
      <c r="F6" s="4" t="s">
        <v>291</v>
      </c>
      <c r="G6" s="4" t="s">
        <v>292</v>
      </c>
      <c r="H6" s="4" t="s">
        <v>293</v>
      </c>
      <c r="I6" s="4" t="s">
        <v>294</v>
      </c>
    </row>
    <row r="7" spans="1:9" ht="45">
      <c r="A7" s="4" t="s">
        <v>32</v>
      </c>
      <c r="B7" s="4" t="s">
        <v>295</v>
      </c>
      <c r="C7" s="4" t="s">
        <v>296</v>
      </c>
      <c r="D7" s="4">
        <v>30</v>
      </c>
      <c r="E7" s="4" t="s">
        <v>297</v>
      </c>
      <c r="F7" s="4" t="s">
        <v>32</v>
      </c>
      <c r="H7" s="4" t="s">
        <v>298</v>
      </c>
      <c r="I7" s="4" t="s">
        <v>299</v>
      </c>
    </row>
    <row r="8" spans="1:9" ht="60">
      <c r="A8" s="4" t="s">
        <v>300</v>
      </c>
      <c r="B8" s="4" t="s">
        <v>301</v>
      </c>
      <c r="D8" s="4" t="s">
        <v>302</v>
      </c>
      <c r="E8" s="4" t="s">
        <v>303</v>
      </c>
      <c r="F8" s="4" t="s">
        <v>30</v>
      </c>
      <c r="G8" s="4" t="s">
        <v>304</v>
      </c>
      <c r="I8" s="4" t="s">
        <v>305</v>
      </c>
    </row>
  </sheetData>
  <phoneticPr fontId="7" type="noConversion"/>
  <printOptions gridLines="1"/>
  <pageMargins left="0.56999999999999995" right="0.56000000000000005" top="1" bottom="1" header="0.5" footer="0.5"/>
  <pageSetup orientation="landscape" horizontalDpi="4294967292" verticalDpi="4294967292"/>
  <headerFooter>
    <oddHeader>&amp;C&amp;"Calibri,Regular"&amp;K000000&amp;A</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table sheets</vt:lpstr>
      <vt:lpstr>potatoes</vt:lpstr>
      <vt:lpstr>Questionnaires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default</cp:lastModifiedBy>
  <dcterms:created xsi:type="dcterms:W3CDTF">2016-03-24T00:16:52Z</dcterms:created>
  <dcterms:modified xsi:type="dcterms:W3CDTF">2016-03-30T23:05:35Z</dcterms:modified>
</cp:coreProperties>
</file>